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!Nytt Janus\Marketing\BLOG\DOKUMENT - Resources\ekonomi\"/>
    </mc:Choice>
  </mc:AlternateContent>
  <xr:revisionPtr revIDLastSave="0" documentId="13_ncr:1_{BDA78737-84CD-496A-8977-9457EA2D37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vsättning" sheetId="1" r:id="rId1"/>
    <sheet name="Instrukti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5" i="1" l="1"/>
  <c r="A63" i="1"/>
  <c r="C63" i="1" s="1"/>
  <c r="C62" i="1"/>
  <c r="A62" i="1"/>
  <c r="H62" i="1" s="1"/>
  <c r="F61" i="1"/>
  <c r="E61" i="1"/>
  <c r="A61" i="1"/>
  <c r="H61" i="1" s="1"/>
  <c r="H60" i="1"/>
  <c r="G60" i="1"/>
  <c r="A60" i="1"/>
  <c r="F60" i="1" s="1"/>
  <c r="G59" i="1"/>
  <c r="F59" i="1"/>
  <c r="E59" i="1"/>
  <c r="A59" i="1"/>
  <c r="C59" i="1" s="1"/>
  <c r="A58" i="1"/>
  <c r="H58" i="1" s="1"/>
  <c r="E57" i="1"/>
  <c r="A57" i="1"/>
  <c r="H57" i="1" s="1"/>
  <c r="H56" i="1"/>
  <c r="G56" i="1"/>
  <c r="A56" i="1"/>
  <c r="F56" i="1" s="1"/>
  <c r="G55" i="1"/>
  <c r="F55" i="1"/>
  <c r="E55" i="1"/>
  <c r="A55" i="1"/>
  <c r="C55" i="1" s="1"/>
  <c r="A54" i="1"/>
  <c r="H54" i="1" s="1"/>
  <c r="A53" i="1"/>
  <c r="H53" i="1" s="1"/>
  <c r="H52" i="1"/>
  <c r="G52" i="1"/>
  <c r="A52" i="1"/>
  <c r="F52" i="1" s="1"/>
  <c r="G51" i="1"/>
  <c r="F51" i="1"/>
  <c r="E51" i="1"/>
  <c r="A51" i="1"/>
  <c r="C51" i="1" s="1"/>
  <c r="A50" i="1"/>
  <c r="H50" i="1" s="1"/>
  <c r="A49" i="1"/>
  <c r="H49" i="1" s="1"/>
  <c r="H48" i="1"/>
  <c r="G48" i="1"/>
  <c r="A48" i="1"/>
  <c r="F48" i="1" s="1"/>
  <c r="G47" i="1"/>
  <c r="F47" i="1"/>
  <c r="E47" i="1"/>
  <c r="A47" i="1"/>
  <c r="C47" i="1" s="1"/>
  <c r="A46" i="1"/>
  <c r="H46" i="1" s="1"/>
  <c r="A45" i="1"/>
  <c r="H45" i="1" s="1"/>
  <c r="H44" i="1"/>
  <c r="G44" i="1"/>
  <c r="A44" i="1"/>
  <c r="F44" i="1" s="1"/>
  <c r="E43" i="1"/>
  <c r="F43" i="1" s="1"/>
  <c r="A43" i="1"/>
  <c r="C43" i="1" s="1"/>
  <c r="A42" i="1"/>
  <c r="A41" i="1"/>
  <c r="A40" i="1"/>
  <c r="E39" i="1"/>
  <c r="F39" i="1" s="1"/>
  <c r="A39" i="1"/>
  <c r="C39" i="1" s="1"/>
  <c r="A38" i="1"/>
  <c r="A37" i="1"/>
  <c r="A36" i="1"/>
  <c r="E35" i="1"/>
  <c r="F35" i="1" s="1"/>
  <c r="A35" i="1"/>
  <c r="C35" i="1" s="1"/>
  <c r="A34" i="1"/>
  <c r="A33" i="1"/>
  <c r="A32" i="1"/>
  <c r="E31" i="1"/>
  <c r="F31" i="1" s="1"/>
  <c r="A31" i="1"/>
  <c r="C31" i="1" s="1"/>
  <c r="A30" i="1"/>
  <c r="E30" i="1" s="1"/>
  <c r="A29" i="1"/>
  <c r="A28" i="1"/>
  <c r="E27" i="1"/>
  <c r="F27" i="1" s="1"/>
  <c r="A27" i="1"/>
  <c r="C27" i="1" s="1"/>
  <c r="A26" i="1"/>
  <c r="A25" i="1"/>
  <c r="A24" i="1"/>
  <c r="E23" i="1"/>
  <c r="F23" i="1" s="1"/>
  <c r="A23" i="1"/>
  <c r="C23" i="1" s="1"/>
  <c r="A22" i="1"/>
  <c r="A21" i="1"/>
  <c r="A20" i="1"/>
  <c r="E19" i="1"/>
  <c r="F19" i="1" s="1"/>
  <c r="A19" i="1"/>
  <c r="C19" i="1" s="1"/>
  <c r="E18" i="1"/>
  <c r="A18" i="1"/>
  <c r="A17" i="1"/>
  <c r="A16" i="1"/>
  <c r="E15" i="1"/>
  <c r="F15" i="1" s="1"/>
  <c r="A15" i="1"/>
  <c r="C15" i="1" s="1"/>
  <c r="E14" i="1"/>
  <c r="A14" i="1"/>
  <c r="E11" i="1"/>
  <c r="E10" i="1"/>
  <c r="E22" i="1" l="1"/>
  <c r="F22" i="1" s="1"/>
  <c r="E63" i="1"/>
  <c r="C14" i="1"/>
  <c r="C18" i="1"/>
  <c r="C22" i="1"/>
  <c r="C26" i="1"/>
  <c r="C30" i="1"/>
  <c r="C34" i="1"/>
  <c r="C38" i="1"/>
  <c r="C42" i="1"/>
  <c r="C46" i="1"/>
  <c r="C50" i="1"/>
  <c r="C54" i="1"/>
  <c r="C58" i="1"/>
  <c r="F63" i="1"/>
  <c r="E26" i="1"/>
  <c r="F26" i="1" s="1"/>
  <c r="E58" i="1"/>
  <c r="G63" i="1"/>
  <c r="E42" i="1"/>
  <c r="E62" i="1"/>
  <c r="F14" i="1"/>
  <c r="C17" i="1"/>
  <c r="F18" i="1"/>
  <c r="C21" i="1"/>
  <c r="C25" i="1"/>
  <c r="C29" i="1"/>
  <c r="F30" i="1"/>
  <c r="C33" i="1"/>
  <c r="F34" i="1"/>
  <c r="C37" i="1"/>
  <c r="F38" i="1"/>
  <c r="C41" i="1"/>
  <c r="F42" i="1"/>
  <c r="C45" i="1"/>
  <c r="F46" i="1"/>
  <c r="H47" i="1"/>
  <c r="C49" i="1"/>
  <c r="F50" i="1"/>
  <c r="H51" i="1"/>
  <c r="C53" i="1"/>
  <c r="F54" i="1"/>
  <c r="H55" i="1"/>
  <c r="C57" i="1"/>
  <c r="F58" i="1"/>
  <c r="H59" i="1"/>
  <c r="C61" i="1"/>
  <c r="F62" i="1"/>
  <c r="H63" i="1"/>
  <c r="E38" i="1"/>
  <c r="G58" i="1"/>
  <c r="E34" i="1"/>
  <c r="E54" i="1"/>
  <c r="G14" i="1"/>
  <c r="H14" i="1" s="1"/>
  <c r="E17" i="1"/>
  <c r="E21" i="1"/>
  <c r="E25" i="1"/>
  <c r="E29" i="1"/>
  <c r="E33" i="1"/>
  <c r="E37" i="1"/>
  <c r="F37" i="1" s="1"/>
  <c r="E41" i="1"/>
  <c r="F41" i="1" s="1"/>
  <c r="E45" i="1"/>
  <c r="G46" i="1"/>
  <c r="E49" i="1"/>
  <c r="G50" i="1"/>
  <c r="E53" i="1"/>
  <c r="G54" i="1"/>
  <c r="E46" i="1"/>
  <c r="E50" i="1"/>
  <c r="G62" i="1"/>
  <c r="C16" i="1"/>
  <c r="F17" i="1"/>
  <c r="C20" i="1"/>
  <c r="F21" i="1"/>
  <c r="C24" i="1"/>
  <c r="F25" i="1"/>
  <c r="C28" i="1"/>
  <c r="F29" i="1"/>
  <c r="C32" i="1"/>
  <c r="F33" i="1"/>
  <c r="C36" i="1"/>
  <c r="C40" i="1"/>
  <c r="C44" i="1"/>
  <c r="F45" i="1"/>
  <c r="C48" i="1"/>
  <c r="F49" i="1"/>
  <c r="C52" i="1"/>
  <c r="F53" i="1"/>
  <c r="C56" i="1"/>
  <c r="F57" i="1"/>
  <c r="C60" i="1"/>
  <c r="E16" i="1"/>
  <c r="F16" i="1" s="1"/>
  <c r="E20" i="1"/>
  <c r="F20" i="1" s="1"/>
  <c r="E24" i="1"/>
  <c r="F24" i="1" s="1"/>
  <c r="E28" i="1"/>
  <c r="F28" i="1" s="1"/>
  <c r="E32" i="1"/>
  <c r="F32" i="1" s="1"/>
  <c r="E36" i="1"/>
  <c r="F36" i="1" s="1"/>
  <c r="E40" i="1"/>
  <c r="F40" i="1" s="1"/>
  <c r="E44" i="1"/>
  <c r="G45" i="1"/>
  <c r="E48" i="1"/>
  <c r="G49" i="1"/>
  <c r="E52" i="1"/>
  <c r="G53" i="1"/>
  <c r="E56" i="1"/>
  <c r="G57" i="1"/>
  <c r="E60" i="1"/>
  <c r="G61" i="1"/>
  <c r="G15" i="1" l="1"/>
  <c r="H15" i="1" s="1"/>
  <c r="G16" i="1" s="1"/>
  <c r="H16" i="1" s="1"/>
  <c r="G17" i="1" s="1"/>
  <c r="H17" i="1" s="1"/>
  <c r="G18" i="1" s="1"/>
  <c r="H18" i="1" s="1"/>
  <c r="G19" i="1" s="1"/>
  <c r="H19" i="1" s="1"/>
  <c r="G20" i="1" s="1"/>
  <c r="H20" i="1" s="1"/>
  <c r="G21" i="1" s="1"/>
  <c r="H21" i="1" s="1"/>
  <c r="G22" i="1" s="1"/>
  <c r="H22" i="1" s="1"/>
  <c r="G23" i="1" s="1"/>
  <c r="H23" i="1" s="1"/>
  <c r="G24" i="1" s="1"/>
  <c r="H24" i="1" s="1"/>
  <c r="G25" i="1" s="1"/>
  <c r="H25" i="1" s="1"/>
  <c r="G26" i="1" s="1"/>
  <c r="H26" i="1" s="1"/>
  <c r="G27" i="1" s="1"/>
  <c r="H27" i="1" s="1"/>
  <c r="G28" i="1" s="1"/>
  <c r="H28" i="1" s="1"/>
  <c r="G29" i="1" s="1"/>
  <c r="H29" i="1" s="1"/>
  <c r="G30" i="1" s="1"/>
  <c r="H30" i="1" s="1"/>
  <c r="G31" i="1" s="1"/>
  <c r="H31" i="1" s="1"/>
  <c r="G32" i="1" s="1"/>
  <c r="H32" i="1" s="1"/>
  <c r="G33" i="1" s="1"/>
  <c r="H33" i="1" s="1"/>
  <c r="G34" i="1" s="1"/>
  <c r="H34" i="1" s="1"/>
  <c r="G35" i="1" s="1"/>
  <c r="H35" i="1" s="1"/>
  <c r="G36" i="1" s="1"/>
  <c r="H36" i="1" s="1"/>
  <c r="G37" i="1" s="1"/>
  <c r="H37" i="1" s="1"/>
  <c r="G38" i="1" s="1"/>
  <c r="H38" i="1" s="1"/>
  <c r="G39" i="1" s="1"/>
  <c r="H39" i="1" s="1"/>
  <c r="G40" i="1" s="1"/>
  <c r="H40" i="1" s="1"/>
  <c r="G41" i="1" s="1"/>
  <c r="H41" i="1" s="1"/>
  <c r="G42" i="1" s="1"/>
  <c r="H42" i="1" s="1"/>
  <c r="G43" i="1" s="1"/>
  <c r="H43" i="1" s="1"/>
  <c r="E66" i="1"/>
  <c r="E67" i="1" l="1"/>
  <c r="E68" i="1"/>
</calcChain>
</file>

<file path=xl/sharedStrings.xml><?xml version="1.0" encoding="utf-8"?>
<sst xmlns="http://schemas.openxmlformats.org/spreadsheetml/2006/main" count="41" uniqueCount="41">
  <si>
    <t>Avsättningskalkyl – matcha underhållsplan mot sparande</t>
  </si>
  <si>
    <t>Inmatning</t>
  </si>
  <si>
    <t>Basår (prisnivå)</t>
  </si>
  <si>
    <t>År som beloppen i planen avser (informativt).</t>
  </si>
  <si>
    <t>Startår i tabellen</t>
  </si>
  <si>
    <t>Första året i beräkningen.</t>
  </si>
  <si>
    <t>Antal år</t>
  </si>
  <si>
    <t>Hur många år du vill använda i tabellen (max 50).</t>
  </si>
  <si>
    <t>Årlig avsättning (kr/år)</t>
  </si>
  <si>
    <t>Om du inte fyller i avsättning per år nedan används detta värde.</t>
  </si>
  <si>
    <t>Startsaldo (kr)</t>
  </si>
  <si>
    <t>Ingående saldo i underhållsfond/buffert (om ni vill räkna med det).</t>
  </si>
  <si>
    <t>Moms (%)</t>
  </si>
  <si>
    <t>Används för att visa planerade belopp inkl moms (valfritt).</t>
  </si>
  <si>
    <t>Moms som andel</t>
  </si>
  <si>
    <t>Snittbehov (kr/år) för slut-saldo = 0</t>
  </si>
  <si>
    <t>År</t>
  </si>
  <si>
    <t>Planerat underhåll (kr, ex moms)</t>
  </si>
  <si>
    <t>Planerat underhåll (kr, inkl moms)</t>
  </si>
  <si>
    <t>Avsättning (kr/år, valfri override)</t>
  </si>
  <si>
    <t>Avsättning som används (kr)</t>
  </si>
  <si>
    <t>Netto (avs - underhåll)</t>
  </si>
  <si>
    <t>Saldo ingående</t>
  </si>
  <si>
    <t>Saldo utgående</t>
  </si>
  <si>
    <t>Notering</t>
  </si>
  <si>
    <t>Summering (för valda år)</t>
  </si>
  <si>
    <t>Totalt underhåll (ex moms)</t>
  </si>
  <si>
    <t>Totalt avsatt</t>
  </si>
  <si>
    <t>Lägsta saldo (utgående)</t>
  </si>
  <si>
    <t>Högsta saldo (utgående)</t>
  </si>
  <si>
    <t>Så använder du mallen (kort)</t>
  </si>
  <si>
    <t>1) Sätt Startår och Antal år i fliken 'Avsättning'.</t>
  </si>
  <si>
    <t>2) Fyll i planerat underhåll per år i kolumn B (ex moms).
Lämna övriga år tomma om du inte använder dem.</t>
  </si>
  <si>
    <t>3) Ange antingen 'Årlig avsättning' i inmatningen (B7)
ELLER fyll i avsättning per år i kolumn D (override).</t>
  </si>
  <si>
    <t>4) Kontrollera 'Saldo utgående' (kolumn H).
Om saldot blir negativt någonstans behöver ni justera avsättning, timing eller finansiering.</t>
  </si>
  <si>
    <t>5) Använd 'Snittbehov' som en grov startpunkt.
Det garanterar inte att saldot aldrig blir negativt mitt i perioden – kontrollera alltid minsta saldo.</t>
  </si>
  <si>
    <t/>
  </si>
  <si>
    <t>Tips:</t>
  </si>
  <si>
    <t>• Håll planen i ett tydligt basår.
Index/uppräkning kan diskuteras som scenario separat – undvik falsk precision långt fram i tiden.</t>
  </si>
  <si>
    <t>• För stora projekt i närtid (0–24 månader)
är offerter/projekteringsunderlag ofta bättre än schabloner.</t>
  </si>
  <si>
    <t>• Skriv gärna korta noteringar i kolumn I
(t.ex. 'offert krävs', 'etapp 1/2', 'beslut stämma').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</si>
</sst>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;&quot;-&quot;_);@"/>
  </numFmts>
  <fonts count="10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b/>
      <sz val="11"/>
      <color rgb="FF111827"/>
      <name val="Calibri"/>
    </font>
    <font>
      <b/>
      <sz val="11"/>
      <color rgb="FF1F2937"/>
      <name val="Calibri"/>
    </font>
    <font>
      <sz val="11"/>
      <color rgb="FF0000FF"/>
      <name val="Calibri"/>
    </font>
    <font>
      <i/>
      <sz val="11"/>
      <color rgb="FF6B7280"/>
      <name val="Calibri"/>
    </font>
    <font>
      <sz val="11"/>
      <color rgb="FF000000"/>
      <name val="Calibri"/>
    </font>
    <font>
      <b/>
      <sz val="11"/>
      <color rgb="FFFFFFFF"/>
      <name val="Calibri"/>
    </font>
    <font>
      <b/>
      <sz val="14"/>
      <name val="Calibri"/>
    </font>
    <font>
      <b/>
      <sz val="1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111827"/>
      </patternFill>
    </fill>
    <fill>
      <patternFill patternType="solid">
        <fgColor rgb="FFE5E7EB"/>
      </patternFill>
    </fill>
    <fill>
      <patternFill patternType="solid">
        <fgColor rgb="FFF3F4F6"/>
      </patternFill>
    </fill>
    <fill>
      <patternFill patternType="solid">
        <fgColor rgb="FFE8F0FE"/>
      </patternFill>
    </fill>
    <fill>
      <patternFill patternType="solid">
        <fgColor rgb="FF1F4E79"/>
      </patternFill>
    </fill>
    <fill>
      <patternFill patternType="solid">
        <fgColor rgb="FFF9FAFB"/>
      </patternFill>
    </fill>
  </fills>
  <borders count="4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/>
      <right/>
      <top style="thin">
        <color rgb="FFD1D5DB"/>
      </top>
      <bottom style="thin">
        <color rgb="FFD1D5DB"/>
      </bottom>
      <diagonal/>
    </border>
    <border>
      <left/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4" borderId="1" xfId="0" applyFont="1" applyFill="1" applyBorder="1" applyAlignment="1">
      <alignment horizontal="left" vertical="center"/>
    </xf>
    <xf numFmtId="1" fontId="4" fillId="5" borderId="1" xfId="0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10" fontId="6" fillId="0" borderId="0" xfId="0" applyNumberFormat="1" applyFont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vertical="top" wrapText="1"/>
    </xf>
    <xf numFmtId="0" fontId="0" fillId="0" borderId="1" xfId="0" applyBorder="1"/>
    <xf numFmtId="164" fontId="6" fillId="7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5" fillId="0" borderId="1" xfId="0" applyFont="1" applyBorder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" fillId="2" borderId="0" xfId="0" applyFont="1" applyFill="1" applyAlignment="1">
      <alignment horizontal="left" vertical="center"/>
    </xf>
    <xf numFmtId="0" fontId="0" fillId="0" borderId="0" xfId="0"/>
    <xf numFmtId="0" fontId="2" fillId="3" borderId="0" xfId="0" applyFont="1" applyFill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8" fillId="0" borderId="0" xfId="0" applyFont="1"/>
  </cellXfs>
  <cellStyles count="1">
    <cellStyle name="Normal" xfId="0" builtinId="0"/>
  </cellStyles>
  <dxfs count="2">
    <dxf>
      <fill>
        <patternFill>
          <bgColor rgb="FFECFDF5"/>
        </patternFill>
      </fill>
    </dxf>
    <dxf>
      <fill>
        <patternFill>
          <b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8"/>
  <sheetViews>
    <sheetView showGridLines="0" tabSelected="1" workbookViewId="0">
      <selection activeCell="B4" sqref="B4"/>
    </sheetView>
  </sheetViews>
  <sheetFormatPr defaultRowHeight="15" x14ac:dyDescent="0.25"/>
  <cols>
    <col min="1" max="1" width="21.140625" bestFit="1" customWidth="1"/>
    <col min="2" max="2" width="30.7109375" bestFit="1" customWidth="1"/>
    <col min="3" max="3" width="31.85546875" bestFit="1" customWidth="1"/>
    <col min="4" max="4" width="32.85546875" bestFit="1" customWidth="1"/>
    <col min="5" max="5" width="26.42578125" bestFit="1" customWidth="1"/>
    <col min="6" max="6" width="21.42578125" bestFit="1" customWidth="1"/>
    <col min="7" max="7" width="14.7109375" bestFit="1" customWidth="1"/>
    <col min="8" max="8" width="14.85546875" bestFit="1" customWidth="1"/>
    <col min="9" max="9" width="34" customWidth="1"/>
  </cols>
  <sheetData>
    <row r="1" spans="1:9" ht="27.95" customHeight="1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</row>
    <row r="3" spans="1:9" x14ac:dyDescent="0.25">
      <c r="A3" s="21" t="s">
        <v>1</v>
      </c>
      <c r="B3" s="20"/>
      <c r="C3" s="20"/>
      <c r="D3" s="20"/>
      <c r="E3" s="20"/>
      <c r="F3" s="20"/>
      <c r="G3" s="20"/>
      <c r="H3" s="20"/>
      <c r="I3" s="20"/>
    </row>
    <row r="4" spans="1:9" x14ac:dyDescent="0.25">
      <c r="A4" s="1" t="s">
        <v>2</v>
      </c>
      <c r="B4" s="2">
        <v>2026</v>
      </c>
      <c r="C4" s="16" t="s">
        <v>3</v>
      </c>
      <c r="D4" s="17"/>
      <c r="E4" s="17"/>
      <c r="F4" s="17"/>
      <c r="G4" s="17"/>
      <c r="H4" s="17"/>
      <c r="I4" s="18"/>
    </row>
    <row r="5" spans="1:9" x14ac:dyDescent="0.25">
      <c r="A5" s="1" t="s">
        <v>4</v>
      </c>
      <c r="B5" s="2">
        <v>2026</v>
      </c>
      <c r="C5" s="16" t="s">
        <v>5</v>
      </c>
      <c r="D5" s="17"/>
      <c r="E5" s="17"/>
      <c r="F5" s="17"/>
      <c r="G5" s="17"/>
      <c r="H5" s="17"/>
      <c r="I5" s="18"/>
    </row>
    <row r="6" spans="1:9" x14ac:dyDescent="0.25">
      <c r="A6" s="1" t="s">
        <v>6</v>
      </c>
      <c r="B6" s="2">
        <v>30</v>
      </c>
      <c r="C6" s="16" t="s">
        <v>7</v>
      </c>
      <c r="D6" s="17"/>
      <c r="E6" s="17"/>
      <c r="F6" s="17"/>
      <c r="G6" s="17"/>
      <c r="H6" s="17"/>
      <c r="I6" s="18"/>
    </row>
    <row r="7" spans="1:9" x14ac:dyDescent="0.25">
      <c r="A7" s="1" t="s">
        <v>8</v>
      </c>
      <c r="B7" s="3">
        <v>0</v>
      </c>
      <c r="C7" s="16" t="s">
        <v>9</v>
      </c>
      <c r="D7" s="17"/>
      <c r="E7" s="17"/>
      <c r="F7" s="17"/>
      <c r="G7" s="17"/>
      <c r="H7" s="17"/>
      <c r="I7" s="18"/>
    </row>
    <row r="8" spans="1:9" x14ac:dyDescent="0.25">
      <c r="A8" s="1" t="s">
        <v>10</v>
      </c>
      <c r="B8" s="3">
        <v>0</v>
      </c>
      <c r="C8" s="16" t="s">
        <v>11</v>
      </c>
      <c r="D8" s="17"/>
      <c r="E8" s="17"/>
      <c r="F8" s="17"/>
      <c r="G8" s="17"/>
      <c r="H8" s="17"/>
      <c r="I8" s="18"/>
    </row>
    <row r="9" spans="1:9" x14ac:dyDescent="0.25">
      <c r="A9" s="1" t="s">
        <v>12</v>
      </c>
      <c r="B9" s="2">
        <v>25</v>
      </c>
      <c r="C9" s="16" t="s">
        <v>13</v>
      </c>
      <c r="D9" s="17"/>
      <c r="E9" s="17"/>
      <c r="F9" s="17"/>
      <c r="G9" s="17"/>
      <c r="H9" s="17"/>
      <c r="I9" s="18"/>
    </row>
    <row r="10" spans="1:9" x14ac:dyDescent="0.25">
      <c r="D10" s="4" t="s">
        <v>14</v>
      </c>
      <c r="E10" s="5">
        <f>B9/100</f>
        <v>0.25</v>
      </c>
    </row>
    <row r="11" spans="1:9" x14ac:dyDescent="0.25">
      <c r="D11" s="4" t="s">
        <v>15</v>
      </c>
      <c r="E11" s="6">
        <f>IFERROR((SUM(B14:B63)-$B$8)/$B$6,"")</f>
        <v>0</v>
      </c>
    </row>
    <row r="13" spans="1:9" ht="39.950000000000003" customHeight="1" x14ac:dyDescent="0.25">
      <c r="A13" s="7" t="s">
        <v>16</v>
      </c>
      <c r="B13" s="7" t="s">
        <v>17</v>
      </c>
      <c r="C13" s="7" t="s">
        <v>18</v>
      </c>
      <c r="D13" s="7" t="s">
        <v>19</v>
      </c>
      <c r="E13" s="7" t="s">
        <v>20</v>
      </c>
      <c r="F13" s="7" t="s">
        <v>21</v>
      </c>
      <c r="G13" s="7" t="s">
        <v>22</v>
      </c>
      <c r="H13" s="7" t="s">
        <v>23</v>
      </c>
      <c r="I13" s="8" t="s">
        <v>24</v>
      </c>
    </row>
    <row r="14" spans="1:9" x14ac:dyDescent="0.25">
      <c r="A14" s="9">
        <f>IF(0&lt;$B$6,$B$5+0,"")</f>
        <v>2026</v>
      </c>
      <c r="B14" s="3"/>
      <c r="C14" s="10" t="str">
        <f t="shared" ref="C14:C45" si="0">IF($A14="","",IF($B14="","",$B14*(1+$E$10)))</f>
        <v/>
      </c>
      <c r="D14" s="3"/>
      <c r="E14" s="10">
        <f t="shared" ref="E14:E45" si="1">IF($A14="","",IF($D14="", $B$7, $D14))</f>
        <v>0</v>
      </c>
      <c r="F14" s="10">
        <f t="shared" ref="F14:F45" si="2">IF($A14="","",$E14-IF($B14="",0,$B14))</f>
        <v>0</v>
      </c>
      <c r="G14" s="10">
        <f>IF($A14="","",$B$8)</f>
        <v>0</v>
      </c>
      <c r="H14" s="10">
        <f t="shared" ref="H14:H45" si="3">IF($A14="","",$G14+$F14)</f>
        <v>0</v>
      </c>
      <c r="I14" s="11"/>
    </row>
    <row r="15" spans="1:9" x14ac:dyDescent="0.25">
      <c r="A15" s="9">
        <f>IF(1&lt;$B$6,$B$5+1,"")</f>
        <v>2027</v>
      </c>
      <c r="B15" s="3"/>
      <c r="C15" s="10" t="str">
        <f t="shared" si="0"/>
        <v/>
      </c>
      <c r="D15" s="3"/>
      <c r="E15" s="10">
        <f t="shared" si="1"/>
        <v>0</v>
      </c>
      <c r="F15" s="10">
        <f t="shared" si="2"/>
        <v>0</v>
      </c>
      <c r="G15" s="10">
        <f t="shared" ref="G15:G46" si="4">IF($A15="","",$H14)</f>
        <v>0</v>
      </c>
      <c r="H15" s="10">
        <f t="shared" si="3"/>
        <v>0</v>
      </c>
      <c r="I15" s="11"/>
    </row>
    <row r="16" spans="1:9" x14ac:dyDescent="0.25">
      <c r="A16" s="9">
        <f>IF(2&lt;$B$6,$B$5+2,"")</f>
        <v>2028</v>
      </c>
      <c r="B16" s="3"/>
      <c r="C16" s="10" t="str">
        <f t="shared" si="0"/>
        <v/>
      </c>
      <c r="D16" s="3"/>
      <c r="E16" s="10">
        <f t="shared" si="1"/>
        <v>0</v>
      </c>
      <c r="F16" s="10">
        <f t="shared" si="2"/>
        <v>0</v>
      </c>
      <c r="G16" s="10">
        <f t="shared" si="4"/>
        <v>0</v>
      </c>
      <c r="H16" s="10">
        <f t="shared" si="3"/>
        <v>0</v>
      </c>
      <c r="I16" s="11"/>
    </row>
    <row r="17" spans="1:9" x14ac:dyDescent="0.25">
      <c r="A17" s="9">
        <f>IF(3&lt;$B$6,$B$5+3,"")</f>
        <v>2029</v>
      </c>
      <c r="B17" s="3"/>
      <c r="C17" s="10" t="str">
        <f t="shared" si="0"/>
        <v/>
      </c>
      <c r="D17" s="3"/>
      <c r="E17" s="10">
        <f t="shared" si="1"/>
        <v>0</v>
      </c>
      <c r="F17" s="10">
        <f t="shared" si="2"/>
        <v>0</v>
      </c>
      <c r="G17" s="10">
        <f t="shared" si="4"/>
        <v>0</v>
      </c>
      <c r="H17" s="10">
        <f t="shared" si="3"/>
        <v>0</v>
      </c>
      <c r="I17" s="11"/>
    </row>
    <row r="18" spans="1:9" x14ac:dyDescent="0.25">
      <c r="A18" s="9">
        <f>IF(4&lt;$B$6,$B$5+4,"")</f>
        <v>2030</v>
      </c>
      <c r="B18" s="3"/>
      <c r="C18" s="10" t="str">
        <f t="shared" si="0"/>
        <v/>
      </c>
      <c r="D18" s="3"/>
      <c r="E18" s="10">
        <f t="shared" si="1"/>
        <v>0</v>
      </c>
      <c r="F18" s="10">
        <f t="shared" si="2"/>
        <v>0</v>
      </c>
      <c r="G18" s="10">
        <f t="shared" si="4"/>
        <v>0</v>
      </c>
      <c r="H18" s="10">
        <f t="shared" si="3"/>
        <v>0</v>
      </c>
      <c r="I18" s="11"/>
    </row>
    <row r="19" spans="1:9" x14ac:dyDescent="0.25">
      <c r="A19" s="9">
        <f>IF(5&lt;$B$6,$B$5+5,"")</f>
        <v>2031</v>
      </c>
      <c r="B19" s="3"/>
      <c r="C19" s="10" t="str">
        <f t="shared" si="0"/>
        <v/>
      </c>
      <c r="D19" s="3"/>
      <c r="E19" s="10">
        <f t="shared" si="1"/>
        <v>0</v>
      </c>
      <c r="F19" s="10">
        <f t="shared" si="2"/>
        <v>0</v>
      </c>
      <c r="G19" s="10">
        <f t="shared" si="4"/>
        <v>0</v>
      </c>
      <c r="H19" s="10">
        <f t="shared" si="3"/>
        <v>0</v>
      </c>
      <c r="I19" s="11"/>
    </row>
    <row r="20" spans="1:9" x14ac:dyDescent="0.25">
      <c r="A20" s="9">
        <f>IF(6&lt;$B$6,$B$5+6,"")</f>
        <v>2032</v>
      </c>
      <c r="B20" s="3"/>
      <c r="C20" s="10" t="str">
        <f t="shared" si="0"/>
        <v/>
      </c>
      <c r="D20" s="3"/>
      <c r="E20" s="10">
        <f t="shared" si="1"/>
        <v>0</v>
      </c>
      <c r="F20" s="10">
        <f t="shared" si="2"/>
        <v>0</v>
      </c>
      <c r="G20" s="10">
        <f t="shared" si="4"/>
        <v>0</v>
      </c>
      <c r="H20" s="10">
        <f t="shared" si="3"/>
        <v>0</v>
      </c>
      <c r="I20" s="11"/>
    </row>
    <row r="21" spans="1:9" x14ac:dyDescent="0.25">
      <c r="A21" s="9">
        <f>IF(7&lt;$B$6,$B$5+7,"")</f>
        <v>2033</v>
      </c>
      <c r="B21" s="3"/>
      <c r="C21" s="10" t="str">
        <f t="shared" si="0"/>
        <v/>
      </c>
      <c r="D21" s="3"/>
      <c r="E21" s="10">
        <f t="shared" si="1"/>
        <v>0</v>
      </c>
      <c r="F21" s="10">
        <f t="shared" si="2"/>
        <v>0</v>
      </c>
      <c r="G21" s="10">
        <f t="shared" si="4"/>
        <v>0</v>
      </c>
      <c r="H21" s="10">
        <f t="shared" si="3"/>
        <v>0</v>
      </c>
      <c r="I21" s="11"/>
    </row>
    <row r="22" spans="1:9" x14ac:dyDescent="0.25">
      <c r="A22" s="9">
        <f>IF(8&lt;$B$6,$B$5+8,"")</f>
        <v>2034</v>
      </c>
      <c r="B22" s="3"/>
      <c r="C22" s="10" t="str">
        <f t="shared" si="0"/>
        <v/>
      </c>
      <c r="D22" s="3"/>
      <c r="E22" s="10">
        <f t="shared" si="1"/>
        <v>0</v>
      </c>
      <c r="F22" s="10">
        <f t="shared" si="2"/>
        <v>0</v>
      </c>
      <c r="G22" s="10">
        <f t="shared" si="4"/>
        <v>0</v>
      </c>
      <c r="H22" s="10">
        <f t="shared" si="3"/>
        <v>0</v>
      </c>
      <c r="I22" s="11"/>
    </row>
    <row r="23" spans="1:9" x14ac:dyDescent="0.25">
      <c r="A23" s="9">
        <f>IF(9&lt;$B$6,$B$5+9,"")</f>
        <v>2035</v>
      </c>
      <c r="B23" s="3"/>
      <c r="C23" s="10" t="str">
        <f t="shared" si="0"/>
        <v/>
      </c>
      <c r="D23" s="3"/>
      <c r="E23" s="10">
        <f t="shared" si="1"/>
        <v>0</v>
      </c>
      <c r="F23" s="10">
        <f t="shared" si="2"/>
        <v>0</v>
      </c>
      <c r="G23" s="10">
        <f t="shared" si="4"/>
        <v>0</v>
      </c>
      <c r="H23" s="10">
        <f t="shared" si="3"/>
        <v>0</v>
      </c>
      <c r="I23" s="11"/>
    </row>
    <row r="24" spans="1:9" x14ac:dyDescent="0.25">
      <c r="A24" s="9">
        <f>IF(10&lt;$B$6,$B$5+10,"")</f>
        <v>2036</v>
      </c>
      <c r="B24" s="3"/>
      <c r="C24" s="10" t="str">
        <f t="shared" si="0"/>
        <v/>
      </c>
      <c r="D24" s="3"/>
      <c r="E24" s="10">
        <f t="shared" si="1"/>
        <v>0</v>
      </c>
      <c r="F24" s="10">
        <f t="shared" si="2"/>
        <v>0</v>
      </c>
      <c r="G24" s="10">
        <f t="shared" si="4"/>
        <v>0</v>
      </c>
      <c r="H24" s="10">
        <f t="shared" si="3"/>
        <v>0</v>
      </c>
      <c r="I24" s="11"/>
    </row>
    <row r="25" spans="1:9" x14ac:dyDescent="0.25">
      <c r="A25" s="9">
        <f>IF(11&lt;$B$6,$B$5+11,"")</f>
        <v>2037</v>
      </c>
      <c r="B25" s="3"/>
      <c r="C25" s="10" t="str">
        <f t="shared" si="0"/>
        <v/>
      </c>
      <c r="D25" s="3"/>
      <c r="E25" s="10">
        <f t="shared" si="1"/>
        <v>0</v>
      </c>
      <c r="F25" s="10">
        <f t="shared" si="2"/>
        <v>0</v>
      </c>
      <c r="G25" s="10">
        <f t="shared" si="4"/>
        <v>0</v>
      </c>
      <c r="H25" s="10">
        <f t="shared" si="3"/>
        <v>0</v>
      </c>
      <c r="I25" s="11"/>
    </row>
    <row r="26" spans="1:9" x14ac:dyDescent="0.25">
      <c r="A26" s="9">
        <f>IF(12&lt;$B$6,$B$5+12,"")</f>
        <v>2038</v>
      </c>
      <c r="B26" s="3"/>
      <c r="C26" s="10" t="str">
        <f t="shared" si="0"/>
        <v/>
      </c>
      <c r="D26" s="3"/>
      <c r="E26" s="10">
        <f t="shared" si="1"/>
        <v>0</v>
      </c>
      <c r="F26" s="10">
        <f t="shared" si="2"/>
        <v>0</v>
      </c>
      <c r="G26" s="10">
        <f t="shared" si="4"/>
        <v>0</v>
      </c>
      <c r="H26" s="10">
        <f t="shared" si="3"/>
        <v>0</v>
      </c>
      <c r="I26" s="11"/>
    </row>
    <row r="27" spans="1:9" x14ac:dyDescent="0.25">
      <c r="A27" s="9">
        <f>IF(13&lt;$B$6,$B$5+13,"")</f>
        <v>2039</v>
      </c>
      <c r="B27" s="3"/>
      <c r="C27" s="10" t="str">
        <f t="shared" si="0"/>
        <v/>
      </c>
      <c r="D27" s="3"/>
      <c r="E27" s="10">
        <f t="shared" si="1"/>
        <v>0</v>
      </c>
      <c r="F27" s="10">
        <f t="shared" si="2"/>
        <v>0</v>
      </c>
      <c r="G27" s="10">
        <f t="shared" si="4"/>
        <v>0</v>
      </c>
      <c r="H27" s="10">
        <f t="shared" si="3"/>
        <v>0</v>
      </c>
      <c r="I27" s="11"/>
    </row>
    <row r="28" spans="1:9" x14ac:dyDescent="0.25">
      <c r="A28" s="9">
        <f>IF(14&lt;$B$6,$B$5+14,"")</f>
        <v>2040</v>
      </c>
      <c r="B28" s="3"/>
      <c r="C28" s="10" t="str">
        <f t="shared" si="0"/>
        <v/>
      </c>
      <c r="D28" s="3"/>
      <c r="E28" s="10">
        <f t="shared" si="1"/>
        <v>0</v>
      </c>
      <c r="F28" s="10">
        <f t="shared" si="2"/>
        <v>0</v>
      </c>
      <c r="G28" s="10">
        <f t="shared" si="4"/>
        <v>0</v>
      </c>
      <c r="H28" s="10">
        <f t="shared" si="3"/>
        <v>0</v>
      </c>
      <c r="I28" s="11"/>
    </row>
    <row r="29" spans="1:9" x14ac:dyDescent="0.25">
      <c r="A29" s="9">
        <f>IF(15&lt;$B$6,$B$5+15,"")</f>
        <v>2041</v>
      </c>
      <c r="B29" s="3"/>
      <c r="C29" s="10" t="str">
        <f t="shared" si="0"/>
        <v/>
      </c>
      <c r="D29" s="3"/>
      <c r="E29" s="10">
        <f t="shared" si="1"/>
        <v>0</v>
      </c>
      <c r="F29" s="10">
        <f t="shared" si="2"/>
        <v>0</v>
      </c>
      <c r="G29" s="10">
        <f t="shared" si="4"/>
        <v>0</v>
      </c>
      <c r="H29" s="10">
        <f t="shared" si="3"/>
        <v>0</v>
      </c>
      <c r="I29" s="11"/>
    </row>
    <row r="30" spans="1:9" x14ac:dyDescent="0.25">
      <c r="A30" s="9">
        <f>IF(16&lt;$B$6,$B$5+16,"")</f>
        <v>2042</v>
      </c>
      <c r="B30" s="3"/>
      <c r="C30" s="10" t="str">
        <f t="shared" si="0"/>
        <v/>
      </c>
      <c r="D30" s="3"/>
      <c r="E30" s="10">
        <f t="shared" si="1"/>
        <v>0</v>
      </c>
      <c r="F30" s="10">
        <f t="shared" si="2"/>
        <v>0</v>
      </c>
      <c r="G30" s="10">
        <f t="shared" si="4"/>
        <v>0</v>
      </c>
      <c r="H30" s="10">
        <f t="shared" si="3"/>
        <v>0</v>
      </c>
      <c r="I30" s="11"/>
    </row>
    <row r="31" spans="1:9" x14ac:dyDescent="0.25">
      <c r="A31" s="9">
        <f>IF(17&lt;$B$6,$B$5+17,"")</f>
        <v>2043</v>
      </c>
      <c r="B31" s="3"/>
      <c r="C31" s="10" t="str">
        <f t="shared" si="0"/>
        <v/>
      </c>
      <c r="D31" s="3"/>
      <c r="E31" s="10">
        <f t="shared" si="1"/>
        <v>0</v>
      </c>
      <c r="F31" s="10">
        <f t="shared" si="2"/>
        <v>0</v>
      </c>
      <c r="G31" s="10">
        <f t="shared" si="4"/>
        <v>0</v>
      </c>
      <c r="H31" s="10">
        <f t="shared" si="3"/>
        <v>0</v>
      </c>
      <c r="I31" s="11"/>
    </row>
    <row r="32" spans="1:9" x14ac:dyDescent="0.25">
      <c r="A32" s="9">
        <f>IF(18&lt;$B$6,$B$5+18,"")</f>
        <v>2044</v>
      </c>
      <c r="B32" s="3"/>
      <c r="C32" s="10" t="str">
        <f t="shared" si="0"/>
        <v/>
      </c>
      <c r="D32" s="3"/>
      <c r="E32" s="10">
        <f t="shared" si="1"/>
        <v>0</v>
      </c>
      <c r="F32" s="10">
        <f t="shared" si="2"/>
        <v>0</v>
      </c>
      <c r="G32" s="10">
        <f t="shared" si="4"/>
        <v>0</v>
      </c>
      <c r="H32" s="10">
        <f t="shared" si="3"/>
        <v>0</v>
      </c>
      <c r="I32" s="11"/>
    </row>
    <row r="33" spans="1:9" x14ac:dyDescent="0.25">
      <c r="A33" s="9">
        <f>IF(19&lt;$B$6,$B$5+19,"")</f>
        <v>2045</v>
      </c>
      <c r="B33" s="3"/>
      <c r="C33" s="10" t="str">
        <f t="shared" si="0"/>
        <v/>
      </c>
      <c r="D33" s="3"/>
      <c r="E33" s="10">
        <f t="shared" si="1"/>
        <v>0</v>
      </c>
      <c r="F33" s="10">
        <f t="shared" si="2"/>
        <v>0</v>
      </c>
      <c r="G33" s="10">
        <f t="shared" si="4"/>
        <v>0</v>
      </c>
      <c r="H33" s="10">
        <f t="shared" si="3"/>
        <v>0</v>
      </c>
      <c r="I33" s="11"/>
    </row>
    <row r="34" spans="1:9" x14ac:dyDescent="0.25">
      <c r="A34" s="9">
        <f>IF(20&lt;$B$6,$B$5+20,"")</f>
        <v>2046</v>
      </c>
      <c r="B34" s="3"/>
      <c r="C34" s="10" t="str">
        <f t="shared" si="0"/>
        <v/>
      </c>
      <c r="D34" s="3"/>
      <c r="E34" s="10">
        <f t="shared" si="1"/>
        <v>0</v>
      </c>
      <c r="F34" s="10">
        <f t="shared" si="2"/>
        <v>0</v>
      </c>
      <c r="G34" s="10">
        <f t="shared" si="4"/>
        <v>0</v>
      </c>
      <c r="H34" s="10">
        <f t="shared" si="3"/>
        <v>0</v>
      </c>
      <c r="I34" s="11"/>
    </row>
    <row r="35" spans="1:9" x14ac:dyDescent="0.25">
      <c r="A35" s="9">
        <f>IF(21&lt;$B$6,$B$5+21,"")</f>
        <v>2047</v>
      </c>
      <c r="B35" s="3"/>
      <c r="C35" s="10" t="str">
        <f t="shared" si="0"/>
        <v/>
      </c>
      <c r="D35" s="3"/>
      <c r="E35" s="10">
        <f t="shared" si="1"/>
        <v>0</v>
      </c>
      <c r="F35" s="10">
        <f t="shared" si="2"/>
        <v>0</v>
      </c>
      <c r="G35" s="10">
        <f t="shared" si="4"/>
        <v>0</v>
      </c>
      <c r="H35" s="10">
        <f t="shared" si="3"/>
        <v>0</v>
      </c>
      <c r="I35" s="11"/>
    </row>
    <row r="36" spans="1:9" x14ac:dyDescent="0.25">
      <c r="A36" s="9">
        <f>IF(22&lt;$B$6,$B$5+22,"")</f>
        <v>2048</v>
      </c>
      <c r="B36" s="3"/>
      <c r="C36" s="10" t="str">
        <f t="shared" si="0"/>
        <v/>
      </c>
      <c r="D36" s="3"/>
      <c r="E36" s="10">
        <f t="shared" si="1"/>
        <v>0</v>
      </c>
      <c r="F36" s="10">
        <f t="shared" si="2"/>
        <v>0</v>
      </c>
      <c r="G36" s="10">
        <f t="shared" si="4"/>
        <v>0</v>
      </c>
      <c r="H36" s="10">
        <f t="shared" si="3"/>
        <v>0</v>
      </c>
      <c r="I36" s="11"/>
    </row>
    <row r="37" spans="1:9" x14ac:dyDescent="0.25">
      <c r="A37" s="9">
        <f>IF(23&lt;$B$6,$B$5+23,"")</f>
        <v>2049</v>
      </c>
      <c r="B37" s="3"/>
      <c r="C37" s="10" t="str">
        <f t="shared" si="0"/>
        <v/>
      </c>
      <c r="D37" s="3"/>
      <c r="E37" s="10">
        <f t="shared" si="1"/>
        <v>0</v>
      </c>
      <c r="F37" s="10">
        <f t="shared" si="2"/>
        <v>0</v>
      </c>
      <c r="G37" s="10">
        <f t="shared" si="4"/>
        <v>0</v>
      </c>
      <c r="H37" s="10">
        <f t="shared" si="3"/>
        <v>0</v>
      </c>
      <c r="I37" s="11"/>
    </row>
    <row r="38" spans="1:9" x14ac:dyDescent="0.25">
      <c r="A38" s="9">
        <f>IF(24&lt;$B$6,$B$5+24,"")</f>
        <v>2050</v>
      </c>
      <c r="B38" s="3"/>
      <c r="C38" s="10" t="str">
        <f t="shared" si="0"/>
        <v/>
      </c>
      <c r="D38" s="3"/>
      <c r="E38" s="10">
        <f t="shared" si="1"/>
        <v>0</v>
      </c>
      <c r="F38" s="10">
        <f t="shared" si="2"/>
        <v>0</v>
      </c>
      <c r="G38" s="10">
        <f t="shared" si="4"/>
        <v>0</v>
      </c>
      <c r="H38" s="10">
        <f t="shared" si="3"/>
        <v>0</v>
      </c>
      <c r="I38" s="11"/>
    </row>
    <row r="39" spans="1:9" x14ac:dyDescent="0.25">
      <c r="A39" s="9">
        <f>IF(25&lt;$B$6,$B$5+25,"")</f>
        <v>2051</v>
      </c>
      <c r="B39" s="3"/>
      <c r="C39" s="10" t="str">
        <f t="shared" si="0"/>
        <v/>
      </c>
      <c r="D39" s="3"/>
      <c r="E39" s="10">
        <f t="shared" si="1"/>
        <v>0</v>
      </c>
      <c r="F39" s="10">
        <f t="shared" si="2"/>
        <v>0</v>
      </c>
      <c r="G39" s="10">
        <f t="shared" si="4"/>
        <v>0</v>
      </c>
      <c r="H39" s="10">
        <f t="shared" si="3"/>
        <v>0</v>
      </c>
      <c r="I39" s="11"/>
    </row>
    <row r="40" spans="1:9" x14ac:dyDescent="0.25">
      <c r="A40" s="9">
        <f>IF(26&lt;$B$6,$B$5+26,"")</f>
        <v>2052</v>
      </c>
      <c r="B40" s="3"/>
      <c r="C40" s="10" t="str">
        <f t="shared" si="0"/>
        <v/>
      </c>
      <c r="D40" s="3"/>
      <c r="E40" s="10">
        <f t="shared" si="1"/>
        <v>0</v>
      </c>
      <c r="F40" s="10">
        <f t="shared" si="2"/>
        <v>0</v>
      </c>
      <c r="G40" s="10">
        <f t="shared" si="4"/>
        <v>0</v>
      </c>
      <c r="H40" s="10">
        <f t="shared" si="3"/>
        <v>0</v>
      </c>
      <c r="I40" s="11"/>
    </row>
    <row r="41" spans="1:9" x14ac:dyDescent="0.25">
      <c r="A41" s="9">
        <f>IF(27&lt;$B$6,$B$5+27,"")</f>
        <v>2053</v>
      </c>
      <c r="B41" s="3"/>
      <c r="C41" s="10" t="str">
        <f t="shared" si="0"/>
        <v/>
      </c>
      <c r="D41" s="3"/>
      <c r="E41" s="10">
        <f t="shared" si="1"/>
        <v>0</v>
      </c>
      <c r="F41" s="10">
        <f t="shared" si="2"/>
        <v>0</v>
      </c>
      <c r="G41" s="10">
        <f t="shared" si="4"/>
        <v>0</v>
      </c>
      <c r="H41" s="10">
        <f t="shared" si="3"/>
        <v>0</v>
      </c>
      <c r="I41" s="11"/>
    </row>
    <row r="42" spans="1:9" x14ac:dyDescent="0.25">
      <c r="A42" s="9">
        <f>IF(28&lt;$B$6,$B$5+28,"")</f>
        <v>2054</v>
      </c>
      <c r="B42" s="3"/>
      <c r="C42" s="10" t="str">
        <f t="shared" si="0"/>
        <v/>
      </c>
      <c r="D42" s="3"/>
      <c r="E42" s="10">
        <f t="shared" si="1"/>
        <v>0</v>
      </c>
      <c r="F42" s="10">
        <f t="shared" si="2"/>
        <v>0</v>
      </c>
      <c r="G42" s="10">
        <f t="shared" si="4"/>
        <v>0</v>
      </c>
      <c r="H42" s="10">
        <f t="shared" si="3"/>
        <v>0</v>
      </c>
      <c r="I42" s="11"/>
    </row>
    <row r="43" spans="1:9" x14ac:dyDescent="0.25">
      <c r="A43" s="9">
        <f>IF(29&lt;$B$6,$B$5+29,"")</f>
        <v>2055</v>
      </c>
      <c r="B43" s="3"/>
      <c r="C43" s="10" t="str">
        <f t="shared" si="0"/>
        <v/>
      </c>
      <c r="D43" s="3"/>
      <c r="E43" s="10">
        <f t="shared" si="1"/>
        <v>0</v>
      </c>
      <c r="F43" s="10">
        <f t="shared" si="2"/>
        <v>0</v>
      </c>
      <c r="G43" s="10">
        <f t="shared" si="4"/>
        <v>0</v>
      </c>
      <c r="H43" s="10">
        <f t="shared" si="3"/>
        <v>0</v>
      </c>
      <c r="I43" s="11"/>
    </row>
    <row r="44" spans="1:9" x14ac:dyDescent="0.25">
      <c r="A44" s="9" t="str">
        <f>IF(30&lt;$B$6,$B$5+30,"")</f>
        <v/>
      </c>
      <c r="B44" s="3"/>
      <c r="C44" s="10" t="str">
        <f t="shared" si="0"/>
        <v/>
      </c>
      <c r="D44" s="3"/>
      <c r="E44" s="10" t="str">
        <f t="shared" si="1"/>
        <v/>
      </c>
      <c r="F44" s="10" t="str">
        <f t="shared" si="2"/>
        <v/>
      </c>
      <c r="G44" s="10" t="str">
        <f t="shared" si="4"/>
        <v/>
      </c>
      <c r="H44" s="10" t="str">
        <f t="shared" si="3"/>
        <v/>
      </c>
      <c r="I44" s="11"/>
    </row>
    <row r="45" spans="1:9" x14ac:dyDescent="0.25">
      <c r="A45" s="9" t="str">
        <f>IF(31&lt;$B$6,$B$5+31,"")</f>
        <v/>
      </c>
      <c r="B45" s="3"/>
      <c r="C45" s="10" t="str">
        <f t="shared" si="0"/>
        <v/>
      </c>
      <c r="D45" s="3"/>
      <c r="E45" s="10" t="str">
        <f t="shared" si="1"/>
        <v/>
      </c>
      <c r="F45" s="10" t="str">
        <f t="shared" si="2"/>
        <v/>
      </c>
      <c r="G45" s="10" t="str">
        <f t="shared" si="4"/>
        <v/>
      </c>
      <c r="H45" s="10" t="str">
        <f t="shared" si="3"/>
        <v/>
      </c>
      <c r="I45" s="11"/>
    </row>
    <row r="46" spans="1:9" x14ac:dyDescent="0.25">
      <c r="A46" s="9" t="str">
        <f>IF(32&lt;$B$6,$B$5+32,"")</f>
        <v/>
      </c>
      <c r="B46" s="3"/>
      <c r="C46" s="10" t="str">
        <f t="shared" ref="C46:C63" si="5">IF($A46="","",IF($B46="","",$B46*(1+$E$10)))</f>
        <v/>
      </c>
      <c r="D46" s="3"/>
      <c r="E46" s="10" t="str">
        <f t="shared" ref="E46:E63" si="6">IF($A46="","",IF($D46="", $B$7, $D46))</f>
        <v/>
      </c>
      <c r="F46" s="10" t="str">
        <f t="shared" ref="F46:F63" si="7">IF($A46="","",$E46-IF($B46="",0,$B46))</f>
        <v/>
      </c>
      <c r="G46" s="10" t="str">
        <f t="shared" si="4"/>
        <v/>
      </c>
      <c r="H46" s="10" t="str">
        <f t="shared" ref="H46:H63" si="8">IF($A46="","",$G46+$F46)</f>
        <v/>
      </c>
      <c r="I46" s="11"/>
    </row>
    <row r="47" spans="1:9" x14ac:dyDescent="0.25">
      <c r="A47" s="9" t="str">
        <f>IF(33&lt;$B$6,$B$5+33,"")</f>
        <v/>
      </c>
      <c r="B47" s="3"/>
      <c r="C47" s="10" t="str">
        <f t="shared" si="5"/>
        <v/>
      </c>
      <c r="D47" s="3"/>
      <c r="E47" s="10" t="str">
        <f t="shared" si="6"/>
        <v/>
      </c>
      <c r="F47" s="10" t="str">
        <f t="shared" si="7"/>
        <v/>
      </c>
      <c r="G47" s="10" t="str">
        <f t="shared" ref="G47:G63" si="9">IF($A47="","",$H46)</f>
        <v/>
      </c>
      <c r="H47" s="10" t="str">
        <f t="shared" si="8"/>
        <v/>
      </c>
      <c r="I47" s="11"/>
    </row>
    <row r="48" spans="1:9" x14ac:dyDescent="0.25">
      <c r="A48" s="9" t="str">
        <f>IF(34&lt;$B$6,$B$5+34,"")</f>
        <v/>
      </c>
      <c r="B48" s="3"/>
      <c r="C48" s="10" t="str">
        <f t="shared" si="5"/>
        <v/>
      </c>
      <c r="D48" s="3"/>
      <c r="E48" s="10" t="str">
        <f t="shared" si="6"/>
        <v/>
      </c>
      <c r="F48" s="10" t="str">
        <f t="shared" si="7"/>
        <v/>
      </c>
      <c r="G48" s="10" t="str">
        <f t="shared" si="9"/>
        <v/>
      </c>
      <c r="H48" s="10" t="str">
        <f t="shared" si="8"/>
        <v/>
      </c>
      <c r="I48" s="11"/>
    </row>
    <row r="49" spans="1:9" x14ac:dyDescent="0.25">
      <c r="A49" s="9" t="str">
        <f>IF(35&lt;$B$6,$B$5+35,"")</f>
        <v/>
      </c>
      <c r="B49" s="3"/>
      <c r="C49" s="10" t="str">
        <f t="shared" si="5"/>
        <v/>
      </c>
      <c r="D49" s="3"/>
      <c r="E49" s="10" t="str">
        <f t="shared" si="6"/>
        <v/>
      </c>
      <c r="F49" s="10" t="str">
        <f t="shared" si="7"/>
        <v/>
      </c>
      <c r="G49" s="10" t="str">
        <f t="shared" si="9"/>
        <v/>
      </c>
      <c r="H49" s="10" t="str">
        <f t="shared" si="8"/>
        <v/>
      </c>
      <c r="I49" s="11"/>
    </row>
    <row r="50" spans="1:9" x14ac:dyDescent="0.25">
      <c r="A50" s="9" t="str">
        <f>IF(36&lt;$B$6,$B$5+36,"")</f>
        <v/>
      </c>
      <c r="B50" s="3"/>
      <c r="C50" s="10" t="str">
        <f t="shared" si="5"/>
        <v/>
      </c>
      <c r="D50" s="3"/>
      <c r="E50" s="10" t="str">
        <f t="shared" si="6"/>
        <v/>
      </c>
      <c r="F50" s="10" t="str">
        <f t="shared" si="7"/>
        <v/>
      </c>
      <c r="G50" s="10" t="str">
        <f t="shared" si="9"/>
        <v/>
      </c>
      <c r="H50" s="10" t="str">
        <f t="shared" si="8"/>
        <v/>
      </c>
      <c r="I50" s="11"/>
    </row>
    <row r="51" spans="1:9" x14ac:dyDescent="0.25">
      <c r="A51" s="9" t="str">
        <f>IF(37&lt;$B$6,$B$5+37,"")</f>
        <v/>
      </c>
      <c r="B51" s="3"/>
      <c r="C51" s="10" t="str">
        <f t="shared" si="5"/>
        <v/>
      </c>
      <c r="D51" s="3"/>
      <c r="E51" s="10" t="str">
        <f t="shared" si="6"/>
        <v/>
      </c>
      <c r="F51" s="10" t="str">
        <f t="shared" si="7"/>
        <v/>
      </c>
      <c r="G51" s="10" t="str">
        <f t="shared" si="9"/>
        <v/>
      </c>
      <c r="H51" s="10" t="str">
        <f t="shared" si="8"/>
        <v/>
      </c>
      <c r="I51" s="11"/>
    </row>
    <row r="52" spans="1:9" x14ac:dyDescent="0.25">
      <c r="A52" s="9" t="str">
        <f>IF(38&lt;$B$6,$B$5+38,"")</f>
        <v/>
      </c>
      <c r="B52" s="3"/>
      <c r="C52" s="10" t="str">
        <f t="shared" si="5"/>
        <v/>
      </c>
      <c r="D52" s="3"/>
      <c r="E52" s="10" t="str">
        <f t="shared" si="6"/>
        <v/>
      </c>
      <c r="F52" s="10" t="str">
        <f t="shared" si="7"/>
        <v/>
      </c>
      <c r="G52" s="10" t="str">
        <f t="shared" si="9"/>
        <v/>
      </c>
      <c r="H52" s="10" t="str">
        <f t="shared" si="8"/>
        <v/>
      </c>
      <c r="I52" s="11"/>
    </row>
    <row r="53" spans="1:9" x14ac:dyDescent="0.25">
      <c r="A53" s="9" t="str">
        <f>IF(39&lt;$B$6,$B$5+39,"")</f>
        <v/>
      </c>
      <c r="B53" s="3"/>
      <c r="C53" s="10" t="str">
        <f t="shared" si="5"/>
        <v/>
      </c>
      <c r="D53" s="3"/>
      <c r="E53" s="10" t="str">
        <f t="shared" si="6"/>
        <v/>
      </c>
      <c r="F53" s="10" t="str">
        <f t="shared" si="7"/>
        <v/>
      </c>
      <c r="G53" s="10" t="str">
        <f t="shared" si="9"/>
        <v/>
      </c>
      <c r="H53" s="10" t="str">
        <f t="shared" si="8"/>
        <v/>
      </c>
      <c r="I53" s="11"/>
    </row>
    <row r="54" spans="1:9" x14ac:dyDescent="0.25">
      <c r="A54" s="9" t="str">
        <f>IF(40&lt;$B$6,$B$5+40,"")</f>
        <v/>
      </c>
      <c r="B54" s="3"/>
      <c r="C54" s="10" t="str">
        <f t="shared" si="5"/>
        <v/>
      </c>
      <c r="D54" s="3"/>
      <c r="E54" s="10" t="str">
        <f t="shared" si="6"/>
        <v/>
      </c>
      <c r="F54" s="10" t="str">
        <f t="shared" si="7"/>
        <v/>
      </c>
      <c r="G54" s="10" t="str">
        <f t="shared" si="9"/>
        <v/>
      </c>
      <c r="H54" s="10" t="str">
        <f t="shared" si="8"/>
        <v/>
      </c>
      <c r="I54" s="11"/>
    </row>
    <row r="55" spans="1:9" x14ac:dyDescent="0.25">
      <c r="A55" s="9" t="str">
        <f>IF(41&lt;$B$6,$B$5+41,"")</f>
        <v/>
      </c>
      <c r="B55" s="3"/>
      <c r="C55" s="10" t="str">
        <f t="shared" si="5"/>
        <v/>
      </c>
      <c r="D55" s="3"/>
      <c r="E55" s="10" t="str">
        <f t="shared" si="6"/>
        <v/>
      </c>
      <c r="F55" s="10" t="str">
        <f t="shared" si="7"/>
        <v/>
      </c>
      <c r="G55" s="10" t="str">
        <f t="shared" si="9"/>
        <v/>
      </c>
      <c r="H55" s="10" t="str">
        <f t="shared" si="8"/>
        <v/>
      </c>
      <c r="I55" s="11"/>
    </row>
    <row r="56" spans="1:9" x14ac:dyDescent="0.25">
      <c r="A56" s="9" t="str">
        <f>IF(42&lt;$B$6,$B$5+42,"")</f>
        <v/>
      </c>
      <c r="B56" s="3"/>
      <c r="C56" s="10" t="str">
        <f t="shared" si="5"/>
        <v/>
      </c>
      <c r="D56" s="3"/>
      <c r="E56" s="10" t="str">
        <f t="shared" si="6"/>
        <v/>
      </c>
      <c r="F56" s="10" t="str">
        <f t="shared" si="7"/>
        <v/>
      </c>
      <c r="G56" s="10" t="str">
        <f t="shared" si="9"/>
        <v/>
      </c>
      <c r="H56" s="10" t="str">
        <f t="shared" si="8"/>
        <v/>
      </c>
      <c r="I56" s="11"/>
    </row>
    <row r="57" spans="1:9" x14ac:dyDescent="0.25">
      <c r="A57" s="9" t="str">
        <f>IF(43&lt;$B$6,$B$5+43,"")</f>
        <v/>
      </c>
      <c r="B57" s="3"/>
      <c r="C57" s="10" t="str">
        <f t="shared" si="5"/>
        <v/>
      </c>
      <c r="D57" s="3"/>
      <c r="E57" s="10" t="str">
        <f t="shared" si="6"/>
        <v/>
      </c>
      <c r="F57" s="10" t="str">
        <f t="shared" si="7"/>
        <v/>
      </c>
      <c r="G57" s="10" t="str">
        <f t="shared" si="9"/>
        <v/>
      </c>
      <c r="H57" s="10" t="str">
        <f t="shared" si="8"/>
        <v/>
      </c>
      <c r="I57" s="11"/>
    </row>
    <row r="58" spans="1:9" x14ac:dyDescent="0.25">
      <c r="A58" s="9" t="str">
        <f>IF(44&lt;$B$6,$B$5+44,"")</f>
        <v/>
      </c>
      <c r="B58" s="3"/>
      <c r="C58" s="10" t="str">
        <f t="shared" si="5"/>
        <v/>
      </c>
      <c r="D58" s="3"/>
      <c r="E58" s="10" t="str">
        <f t="shared" si="6"/>
        <v/>
      </c>
      <c r="F58" s="10" t="str">
        <f t="shared" si="7"/>
        <v/>
      </c>
      <c r="G58" s="10" t="str">
        <f t="shared" si="9"/>
        <v/>
      </c>
      <c r="H58" s="10" t="str">
        <f t="shared" si="8"/>
        <v/>
      </c>
      <c r="I58" s="11"/>
    </row>
    <row r="59" spans="1:9" x14ac:dyDescent="0.25">
      <c r="A59" s="9" t="str">
        <f>IF(45&lt;$B$6,$B$5+45,"")</f>
        <v/>
      </c>
      <c r="B59" s="3"/>
      <c r="C59" s="10" t="str">
        <f t="shared" si="5"/>
        <v/>
      </c>
      <c r="D59" s="3"/>
      <c r="E59" s="10" t="str">
        <f t="shared" si="6"/>
        <v/>
      </c>
      <c r="F59" s="10" t="str">
        <f t="shared" si="7"/>
        <v/>
      </c>
      <c r="G59" s="10" t="str">
        <f t="shared" si="9"/>
        <v/>
      </c>
      <c r="H59" s="10" t="str">
        <f t="shared" si="8"/>
        <v/>
      </c>
      <c r="I59" s="11"/>
    </row>
    <row r="60" spans="1:9" x14ac:dyDescent="0.25">
      <c r="A60" s="9" t="str">
        <f>IF(46&lt;$B$6,$B$5+46,"")</f>
        <v/>
      </c>
      <c r="B60" s="3"/>
      <c r="C60" s="10" t="str">
        <f t="shared" si="5"/>
        <v/>
      </c>
      <c r="D60" s="3"/>
      <c r="E60" s="10" t="str">
        <f t="shared" si="6"/>
        <v/>
      </c>
      <c r="F60" s="10" t="str">
        <f t="shared" si="7"/>
        <v/>
      </c>
      <c r="G60" s="10" t="str">
        <f t="shared" si="9"/>
        <v/>
      </c>
      <c r="H60" s="10" t="str">
        <f t="shared" si="8"/>
        <v/>
      </c>
      <c r="I60" s="11"/>
    </row>
    <row r="61" spans="1:9" x14ac:dyDescent="0.25">
      <c r="A61" s="9" t="str">
        <f>IF(47&lt;$B$6,$B$5+47,"")</f>
        <v/>
      </c>
      <c r="B61" s="3"/>
      <c r="C61" s="10" t="str">
        <f t="shared" si="5"/>
        <v/>
      </c>
      <c r="D61" s="3"/>
      <c r="E61" s="10" t="str">
        <f t="shared" si="6"/>
        <v/>
      </c>
      <c r="F61" s="10" t="str">
        <f t="shared" si="7"/>
        <v/>
      </c>
      <c r="G61" s="10" t="str">
        <f t="shared" si="9"/>
        <v/>
      </c>
      <c r="H61" s="10" t="str">
        <f t="shared" si="8"/>
        <v/>
      </c>
      <c r="I61" s="11"/>
    </row>
    <row r="62" spans="1:9" x14ac:dyDescent="0.25">
      <c r="A62" s="9" t="str">
        <f>IF(48&lt;$B$6,$B$5+48,"")</f>
        <v/>
      </c>
      <c r="B62" s="3"/>
      <c r="C62" s="10" t="str">
        <f t="shared" si="5"/>
        <v/>
      </c>
      <c r="D62" s="3"/>
      <c r="E62" s="10" t="str">
        <f t="shared" si="6"/>
        <v/>
      </c>
      <c r="F62" s="10" t="str">
        <f t="shared" si="7"/>
        <v/>
      </c>
      <c r="G62" s="10" t="str">
        <f t="shared" si="9"/>
        <v/>
      </c>
      <c r="H62" s="10" t="str">
        <f t="shared" si="8"/>
        <v/>
      </c>
      <c r="I62" s="11"/>
    </row>
    <row r="63" spans="1:9" x14ac:dyDescent="0.25">
      <c r="A63" s="9" t="str">
        <f>IF(49&lt;$B$6,$B$5+49,"")</f>
        <v/>
      </c>
      <c r="B63" s="3"/>
      <c r="C63" s="10" t="str">
        <f t="shared" si="5"/>
        <v/>
      </c>
      <c r="D63" s="3"/>
      <c r="E63" s="10" t="str">
        <f t="shared" si="6"/>
        <v/>
      </c>
      <c r="F63" s="10" t="str">
        <f t="shared" si="7"/>
        <v/>
      </c>
      <c r="G63" s="10" t="str">
        <f t="shared" si="9"/>
        <v/>
      </c>
      <c r="H63" s="10" t="str">
        <f t="shared" si="8"/>
        <v/>
      </c>
      <c r="I63" s="11"/>
    </row>
    <row r="65" spans="1:5" x14ac:dyDescent="0.25">
      <c r="A65" s="22" t="s">
        <v>25</v>
      </c>
      <c r="B65" s="17"/>
      <c r="C65" s="18"/>
      <c r="D65" s="1" t="s">
        <v>26</v>
      </c>
      <c r="E65" s="13">
        <f>SUM(B14:B63)</f>
        <v>0</v>
      </c>
    </row>
    <row r="66" spans="1:5" x14ac:dyDescent="0.25">
      <c r="A66" s="1"/>
      <c r="B66" s="12"/>
      <c r="C66" s="12"/>
      <c r="D66" s="1" t="s">
        <v>27</v>
      </c>
      <c r="E66" s="13">
        <f>SUM(E14:E63)</f>
        <v>0</v>
      </c>
    </row>
    <row r="67" spans="1:5" x14ac:dyDescent="0.25">
      <c r="A67" s="1"/>
      <c r="B67" s="12"/>
      <c r="C67" s="12"/>
      <c r="D67" s="1" t="s">
        <v>28</v>
      </c>
      <c r="E67" s="13">
        <f>MIN(H14:H63)</f>
        <v>0</v>
      </c>
    </row>
    <row r="68" spans="1:5" x14ac:dyDescent="0.25">
      <c r="A68" s="1"/>
      <c r="B68" s="12"/>
      <c r="C68" s="12"/>
      <c r="D68" s="1" t="s">
        <v>29</v>
      </c>
      <c r="E68" s="13">
        <f>MAX(H14:H63)</f>
        <v>0</v>
      </c>
    </row>
  </sheetData>
  <mergeCells count="9">
    <mergeCell ref="A65:C65"/>
    <mergeCell ref="C5:I5"/>
    <mergeCell ref="C9:I9"/>
    <mergeCell ref="C8:I8"/>
    <mergeCell ref="C4:I4"/>
    <mergeCell ref="A1:I1"/>
    <mergeCell ref="C6:I6"/>
    <mergeCell ref="A3:I3"/>
    <mergeCell ref="C7:I7"/>
  </mergeCells>
  <conditionalFormatting sqref="H14:H63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12"/>
  <sheetViews>
    <sheetView showGridLines="0" workbookViewId="0"/>
  </sheetViews>
  <sheetFormatPr defaultRowHeight="15" x14ac:dyDescent="0.25"/>
  <cols>
    <col min="1" max="1" width="2" customWidth="1"/>
    <col min="2" max="2" width="90" customWidth="1"/>
  </cols>
  <sheetData>
    <row r="1" spans="2:2" ht="21.95" customHeight="1" x14ac:dyDescent="0.3">
      <c r="B1" s="23" t="s">
        <v>30</v>
      </c>
    </row>
    <row r="3" spans="2:2" ht="18" customHeight="1" x14ac:dyDescent="0.25">
      <c r="B3" s="14" t="s">
        <v>31</v>
      </c>
    </row>
    <row r="4" spans="2:2" ht="33.950000000000003" customHeight="1" x14ac:dyDescent="0.25">
      <c r="B4" s="14" t="s">
        <v>32</v>
      </c>
    </row>
    <row r="5" spans="2:2" ht="33.950000000000003" customHeight="1" x14ac:dyDescent="0.25">
      <c r="B5" s="14" t="s">
        <v>33</v>
      </c>
    </row>
    <row r="6" spans="2:2" ht="33.950000000000003" customHeight="1" x14ac:dyDescent="0.25">
      <c r="B6" s="14" t="s">
        <v>34</v>
      </c>
    </row>
    <row r="7" spans="2:2" ht="33.950000000000003" customHeight="1" x14ac:dyDescent="0.25">
      <c r="B7" s="14" t="s">
        <v>35</v>
      </c>
    </row>
    <row r="8" spans="2:2" ht="9.9499999999999993" customHeight="1" x14ac:dyDescent="0.25">
      <c r="B8" s="14" t="s">
        <v>36</v>
      </c>
    </row>
    <row r="9" spans="2:2" ht="18" customHeight="1" x14ac:dyDescent="0.25">
      <c r="B9" s="15" t="s">
        <v>37</v>
      </c>
    </row>
    <row r="10" spans="2:2" ht="33.950000000000003" customHeight="1" x14ac:dyDescent="0.25">
      <c r="B10" s="14" t="s">
        <v>38</v>
      </c>
    </row>
    <row r="11" spans="2:2" ht="33.950000000000003" customHeight="1" x14ac:dyDescent="0.25">
      <c r="B11" s="14" t="s">
        <v>39</v>
      </c>
    </row>
    <row r="12" spans="2:2" ht="33.950000000000003" customHeight="1" x14ac:dyDescent="0.25">
      <c r="B12" s="14" t="s">
        <v>40</v>
      </c>
    </row>
  </sheetData>
  <mergeCells count="1">
    <mergeCell ref="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Avsättning</vt:lpstr>
      <vt:lpstr>Instruktion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Björn Karlsson</cp:lastModifiedBy>
  <dcterms:modified xsi:type="dcterms:W3CDTF">2026-02-06T13:27:45Z</dcterms:modified>
</cp:coreProperties>
</file>